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<sst xmlns="http://schemas.openxmlformats.org/spreadsheetml/2006/main" count="25" uniqueCount="23">
  <si>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E</t>
  </si>
  <si>
    <t>s_Ar</t>
  </si>
  <si>
    <t>s_CO2</t>
  </si>
  <si>
    <t>Z</t>
  </si>
  <si>
    <t>tables_S_Ar</t>
  </si>
  <si>
    <t>tables_S_CO2</t>
  </si>
  <si>
    <t>Ar eV/A_o</t>
  </si>
  <si>
    <t>CO2 eV/A_o</t>
  </si>
  <si>
    <t>p Ar</t>
  </si>
  <si>
    <t>p CO2</t>
  </si>
  <si>
    <t>eV/A-o</t>
  </si>
  <si>
    <t>E(MeV)</t>
  </si>
  <si>
    <t>S_Ar</t>
  </si>
  <si>
    <t>S_CO2</t>
  </si>
  <si>
    <t>w1_Ar</t>
  </si>
  <si>
    <t>I_Ar</t>
  </si>
  <si>
    <t>w2_CO2</t>
  </si>
  <si>
    <t>I_CO2</t>
  </si>
  <si>
    <t>1/w = (1/w1-1/w2)*Z +1/w2</t>
  </si>
  <si>
    <t>1/w = we^-1 + 1/w2(1-I*we^-1) +Z*(w1^-1-w2^-1 – we^-1 *(I1/w1 -I2/w2))</t>
  </si>
  <si>
    <t>we=</t>
  </si>
  <si>
    <t>I=</t>
  </si>
  <si>
    <t>w_m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</si>
</sst>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99" zoomScaleNormal="199" workbookViewId="0" topLeftCell="A27">
      <selection activeCell="C28" sqref="C28"/>
    </sheetView>
  </sheetViews>
  <sheetFormatPr defaultColWidth="11.421875" defaultRowHeight="12.75"/>
  <cols>
    <col min="1" max="16384" width="11.57421875" style="0" customWidth="1"/>
  </cols>
  <sheetData>
    <row r="1" spans="1:15" ht="12">
      <c r="A1" s="1" t="s">
        <v>0</v>
      </c>
      <c r="B1" s="2"/>
      <c r="C1" s="1" t="s">
        <v>1</v>
      </c>
      <c r="D1" s="1"/>
      <c r="E1" s="1" t="s">
        <v>2</v>
      </c>
      <c r="F1" s="1"/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/>
      <c r="M1" s="2"/>
      <c r="N1" s="1" t="s">
        <v>8</v>
      </c>
      <c r="O1" s="1" t="s">
        <v>9</v>
      </c>
    </row>
    <row r="2" spans="1:15" ht="12">
      <c r="A2" s="3">
        <v>4.8</v>
      </c>
      <c r="B2" s="4"/>
      <c r="C2" s="3">
        <v>415.9</v>
      </c>
      <c r="D2" s="3"/>
      <c r="E2" s="3">
        <v>682.2</v>
      </c>
      <c r="F2" s="3"/>
      <c r="G2" s="2">
        <f>C2*N2/(C2*N2+O2*E2)</f>
        <v>0.8458409599349196</v>
      </c>
      <c r="H2" s="2">
        <f>C2*0.001662</f>
        <v>0.6912257999999999</v>
      </c>
      <c r="I2" s="2">
        <f>E2*0.0018212</f>
        <v>1.24242264</v>
      </c>
      <c r="J2" s="2">
        <f>H2*1000000/100000000</f>
        <v>0.006912257999999999</v>
      </c>
      <c r="K2" s="2">
        <f>I2*1000000/100000000</f>
        <v>0.012424226400000002</v>
      </c>
      <c r="L2" s="2"/>
      <c r="M2" s="2"/>
      <c r="N2" s="3">
        <v>923.4</v>
      </c>
      <c r="O2" s="3">
        <v>102.6</v>
      </c>
    </row>
    <row r="3" spans="1:15" ht="12">
      <c r="A3" s="3">
        <v>5.9</v>
      </c>
      <c r="B3" s="4"/>
      <c r="C3" s="3">
        <v>469.5</v>
      </c>
      <c r="D3" s="3"/>
      <c r="E3" s="3">
        <v>712.8</v>
      </c>
      <c r="F3" s="3"/>
      <c r="G3" s="2">
        <f>C3*N2/(C3*N2+O2*E3)</f>
        <v>0.8556588299617278</v>
      </c>
      <c r="H3" s="2">
        <f>C3*0.001662</f>
        <v>0.7803089999999999</v>
      </c>
      <c r="I3" s="2">
        <f>E3*0.0018212</f>
        <v>1.2981513599999999</v>
      </c>
      <c r="J3" s="2">
        <f>H3*1000000/100000000</f>
        <v>0.007803089999999999</v>
      </c>
      <c r="K3" s="2">
        <f>I3*1000000/100000000</f>
        <v>0.0129815136</v>
      </c>
      <c r="L3" s="2"/>
      <c r="M3" s="2"/>
      <c r="N3" s="2">
        <f>N2*760/1013.25</f>
        <v>692.6069578090303</v>
      </c>
      <c r="O3" s="2">
        <f>O2*760/1013.25</f>
        <v>76.95632864544781</v>
      </c>
    </row>
    <row r="4" spans="1:15" ht="12">
      <c r="A4" s="3">
        <v>6.3</v>
      </c>
      <c r="B4" s="4"/>
      <c r="C4" s="3">
        <v>484.6</v>
      </c>
      <c r="D4" s="3"/>
      <c r="E4" s="3">
        <v>770.4</v>
      </c>
      <c r="F4" s="3"/>
      <c r="G4" s="2">
        <f>C4*N2/(C4*N2+O2*E4)</f>
        <v>0.8498772360575236</v>
      </c>
      <c r="H4" s="2">
        <f>C4*0.001662</f>
        <v>0.8054051999999999</v>
      </c>
      <c r="I4" s="2">
        <f>E4*0.0018212</f>
        <v>1.4030524799999997</v>
      </c>
      <c r="J4" s="2">
        <f>H4*1000000/100000000</f>
        <v>0.008054051999999999</v>
      </c>
      <c r="K4" s="2">
        <f>I4*1000000/100000000</f>
        <v>0.014030524799999998</v>
      </c>
      <c r="L4" s="2"/>
      <c r="M4" s="2"/>
      <c r="N4" s="2"/>
      <c r="O4" s="2"/>
    </row>
    <row r="5" spans="1:15" ht="12">
      <c r="A5" s="3">
        <v>8.4</v>
      </c>
      <c r="B5" s="4"/>
      <c r="C5" s="3">
        <v>567.1</v>
      </c>
      <c r="D5" s="3"/>
      <c r="E5" s="3">
        <v>874.4</v>
      </c>
      <c r="F5" s="3"/>
      <c r="G5" s="2">
        <f>C5*N2/(C5*N2+O2*E5)</f>
        <v>0.8537376846260644</v>
      </c>
      <c r="H5" s="2">
        <f>C5*0.001662</f>
        <v>0.9425201999999999</v>
      </c>
      <c r="I5" s="2">
        <f>E5*0.0018212</f>
        <v>1.5924572799999999</v>
      </c>
      <c r="J5" s="2">
        <f>H5*1000000/100000000</f>
        <v>0.009425201999999999</v>
      </c>
      <c r="K5" s="2">
        <f>I5*1000000/100000000</f>
        <v>0.015924572799999998</v>
      </c>
      <c r="L5" s="2"/>
      <c r="M5" s="2"/>
      <c r="N5" s="2"/>
      <c r="O5" s="2"/>
    </row>
    <row r="6" spans="2:3" ht="12">
      <c r="B6" t="s">
        <v>10</v>
      </c>
      <c r="C6" t="s">
        <v>10</v>
      </c>
    </row>
    <row r="7" spans="1:7" ht="12">
      <c r="A7" t="s">
        <v>11</v>
      </c>
      <c r="B7" t="s">
        <v>12</v>
      </c>
      <c r="C7" t="s">
        <v>13</v>
      </c>
      <c r="G7" s="2"/>
    </row>
    <row r="8" spans="1:3" ht="12">
      <c r="A8" s="3">
        <v>4.8</v>
      </c>
      <c r="B8" s="2">
        <v>0.006912258</v>
      </c>
      <c r="C8" s="2">
        <v>0.0124242264</v>
      </c>
    </row>
    <row r="9" spans="1:3" ht="12">
      <c r="A9" s="3">
        <v>5.9</v>
      </c>
      <c r="B9" s="2">
        <v>0.00780309</v>
      </c>
      <c r="C9" s="2">
        <v>0.012981513600000001</v>
      </c>
    </row>
    <row r="10" spans="1:3" ht="12">
      <c r="A10" s="3">
        <v>6.3</v>
      </c>
      <c r="B10" s="2">
        <v>0.008054052</v>
      </c>
      <c r="C10" s="2">
        <v>0.014030524800000001</v>
      </c>
    </row>
    <row r="11" spans="1:3" ht="12">
      <c r="A11" s="3">
        <v>8.4</v>
      </c>
      <c r="B11" s="2">
        <v>0.009425202</v>
      </c>
      <c r="C11" s="2">
        <v>0.0159245728</v>
      </c>
    </row>
    <row r="13" spans="2:6" ht="12">
      <c r="B13" t="s">
        <v>14</v>
      </c>
      <c r="C13">
        <v>25</v>
      </c>
      <c r="E13" t="s">
        <v>15</v>
      </c>
      <c r="F13">
        <v>15.7</v>
      </c>
    </row>
    <row r="14" spans="2:6" ht="12">
      <c r="B14" t="s">
        <v>16</v>
      </c>
      <c r="C14">
        <v>35</v>
      </c>
      <c r="E14" t="s">
        <v>17</v>
      </c>
      <c r="F14">
        <v>13.8</v>
      </c>
    </row>
    <row r="16" ht="12">
      <c r="C16" t="s">
        <v>18</v>
      </c>
    </row>
    <row r="17" ht="12">
      <c r="A17" t="s">
        <v>11</v>
      </c>
    </row>
    <row r="18" spans="1:4" ht="12">
      <c r="A18" s="3">
        <v>4.8</v>
      </c>
      <c r="B18">
        <f>(G2*(C13^-1-C14^-1)+35^-1)^-1</f>
        <v>26.1518706500927</v>
      </c>
      <c r="C18">
        <f>(0.009+0.01)*0.5*1*10^8</f>
        <v>950000.0000000001</v>
      </c>
      <c r="D18">
        <f>C18/26.1</f>
        <v>36398.467432950194</v>
      </c>
    </row>
    <row r="19" spans="1:4" ht="12">
      <c r="A19" s="3">
        <v>5.9</v>
      </c>
      <c r="B19">
        <f>(G3*(C13^-1-C14^-1)+35^-1)^-1</f>
        <v>26.075356415478616</v>
      </c>
      <c r="C19">
        <f>(0.009+0.008)*0.5*1*10^8</f>
        <v>850000.0000000001</v>
      </c>
      <c r="D19">
        <f>C19/26.1</f>
        <v>32567.04980842912</v>
      </c>
    </row>
    <row r="20" spans="1:4" ht="12">
      <c r="A20" s="3">
        <v>6.3</v>
      </c>
      <c r="B20">
        <f>(G4*(C13^-1-C14^-1)+35^-1)^-1</f>
        <v>26.12036019056594</v>
      </c>
      <c r="C20">
        <f>(0.008+0.008)*0.5*1*10^8</f>
        <v>800000</v>
      </c>
      <c r="D20">
        <f>C20/26.1</f>
        <v>30651.34099616858</v>
      </c>
    </row>
    <row r="21" spans="1:4" ht="12">
      <c r="A21" s="3">
        <v>8.4</v>
      </c>
      <c r="B21">
        <f>(G5*(C13^-1-C14^-1)+35^-1)^-1</f>
        <v>26.090293346766654</v>
      </c>
      <c r="C21">
        <f>(0.0065+0.0062)*0.5*1*10^8</f>
        <v>635000.0000000001</v>
      </c>
      <c r="D21">
        <f>C21/26.1</f>
        <v>24329.501915708814</v>
      </c>
    </row>
    <row r="23" ht="12">
      <c r="C23" t="s">
        <v>19</v>
      </c>
    </row>
    <row r="24" spans="2:3" ht="12">
      <c r="B24" t="s">
        <v>20</v>
      </c>
      <c r="C24">
        <v>26.39</v>
      </c>
    </row>
    <row r="25" spans="2:3" ht="12">
      <c r="B25" t="s">
        <v>21</v>
      </c>
      <c r="C25">
        <f>AVERAGE(F13,F14)</f>
        <v>14.75</v>
      </c>
    </row>
    <row r="27" ht="12">
      <c r="B27" t="s">
        <v>22</v>
      </c>
    </row>
    <row r="28" spans="1:4" ht="12">
      <c r="A28" s="3">
        <v>4.8</v>
      </c>
      <c r="B28">
        <f>(26.39^-1+35^-1*(1-14.75*26.39^-1)+G2*(25^-1-35^-1-26.39^-1*(15.7*25^-1-13.8*35^-1)))^-1</f>
        <v>18.985721514489004</v>
      </c>
      <c r="C28">
        <f>(0.009+0.01)*0.5*1*10^8</f>
        <v>950000.0000000001</v>
      </c>
      <c r="D28">
        <f>C28/B28</f>
        <v>50037.6032206627</v>
      </c>
    </row>
    <row r="29" spans="1:4" ht="12">
      <c r="A29" s="3">
        <v>5.9</v>
      </c>
      <c r="B29">
        <f>(26.39^-1+35^-1*(1-14.75*26.39^-1)+G3*(25^-1-35^-1-26.39^-1*(15.7*25^-1-13.8*35^-1)))^-1</f>
        <v>18.976622333554253</v>
      </c>
      <c r="C29">
        <f>(0.009+0.008)*0.5*1*10^8</f>
        <v>850000.0000000001</v>
      </c>
      <c r="D29">
        <f>C29/B29</f>
        <v>44791.95428245624</v>
      </c>
    </row>
    <row r="30" spans="1:4" ht="12">
      <c r="A30" s="3">
        <v>6.3</v>
      </c>
      <c r="B30">
        <f>(26.39^-1+35^-1*(1-14.75*26.39^-1)+G4*(25^-1-35^-1-26.39^-1*(15.7*25^-1-13.8*35^-1)))^-1</f>
        <v>18.9819796463414</v>
      </c>
      <c r="C30">
        <f>(0.008+0.008)*0.5*1*10^8</f>
        <v>800000</v>
      </c>
      <c r="D30">
        <f>C30/B30</f>
        <v>42145.23537086357</v>
      </c>
    </row>
    <row r="31" spans="1:4" ht="12">
      <c r="A31" s="3">
        <v>8.4</v>
      </c>
      <c r="B31">
        <f>(26.39^-1+35^-1*(1-14.75*26.39^-1)+G5*(25^-1-35^-1-26.39^-1*(15.7*25^-1-13.8*35^-1)))^-1</f>
        <v>18.97840216051939</v>
      </c>
      <c r="C31">
        <f>(0.0065+0.0062)*0.5*1*10^8</f>
        <v>635000.0000000001</v>
      </c>
      <c r="D31">
        <f>C31/B31</f>
        <v>33459.08652526003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</dc:title>
  <dc:subject/>
  <dc:creator/>
  <cp:keywords/>
  <dc:description/>
  <cp:lastModifiedBy/>
  <dcterms:created xsi:type="dcterms:W3CDTF">2015-01-30T02:59:49Z</dcterms:created>
  <dcterms:modified xsi:type="dcterms:W3CDTF">2015-02-05T20:35:37Z</dcterms:modified>
  <cp:category/>
  <cp:version/>
  <cp:contentType/>
  <cp:contentStatus/>
  <cp:revision>4</cp:revision>
</cp:coreProperties>
</file>